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<sst xmlns="http://schemas.openxmlformats.org/spreadsheetml/2006/main" count="70" uniqueCount="51">
  <si>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Constants and Conversion Factors</t>
  </si>
  <si>
    <t>User inputs in Orange</t>
  </si>
  <si>
    <t>deg</t>
  </si>
  <si>
    <t>1 rad</t>
  </si>
  <si>
    <t>Table 9-13. Representative Repeating Ground Track Orbits</t>
  </si>
  <si>
    <t>j (orbits)</t>
  </si>
  <si>
    <t>k (days)</t>
  </si>
  <si>
    <t>Repeat Pattern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</si>
  <si>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</si>
  <si>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</si>
  <si>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</si>
  <si>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</si>
  <si>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</si>
  <si>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</si>
  <si>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</si>
  <si>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</si>
  <si>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(km)</t>
  </si>
  <si>
    <t>Inclination</t>
  </si>
  <si>
    <t>(deg)</t>
  </si>
  <si>
    <t>dL/dt</t>
  </si>
  <si>
    <t>(deg/day)</t>
  </si>
  <si>
    <t>dΩ/dt</t>
  </si>
  <si>
    <t>(min)</t>
  </si>
  <si>
    <t>Period</t>
  </si>
  <si>
    <t>H</t>
  </si>
  <si>
    <t>n</t>
  </si>
  <si>
    <t>dM/dt</t>
  </si>
  <si>
    <t>dω/dt</t>
  </si>
  <si>
    <t>Equatorial Radius</t>
  </si>
  <si>
    <r>
      <t>(km</t>
    </r>
    <r>
      <rPr>
        <b/>
        <vertAlign val="superscript"/>
        <sz val="10"/>
        <rFont val="Geneva"/>
        <family val="0"/>
      </rPr>
      <t>3.5</t>
    </r>
    <r>
      <rPr>
        <b/>
        <sz val="10"/>
        <rFont val="Geneva"/>
        <family val="0"/>
      </rPr>
      <t>/sid day)</t>
    </r>
  </si>
  <si>
    <r>
      <t>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</si>
  <si>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(sec)</t>
  </si>
  <si>
    <t>Sidereal Day</t>
  </si>
  <si>
    <r>
      <t>K</t>
    </r>
    <r>
      <rPr>
        <b/>
        <vertAlign val="subscript"/>
        <sz val="9"/>
        <rFont val="Geneva"/>
        <family val="0"/>
      </rPr>
      <t>1</t>
    </r>
  </si>
  <si>
    <r>
      <t>K</t>
    </r>
    <r>
      <rPr>
        <b/>
        <vertAlign val="subscript"/>
        <sz val="9"/>
        <rFont val="Geneva"/>
        <family val="0"/>
      </rPr>
      <t>2</t>
    </r>
  </si>
  <si>
    <r>
      <t>H</t>
    </r>
    <r>
      <rPr>
        <b/>
        <vertAlign val="subscript"/>
        <sz val="9"/>
        <rFont val="Geneva"/>
        <family val="0"/>
      </rPr>
      <t>0</t>
    </r>
  </si>
  <si>
    <t>Calculation of Repeating Ground Track Altitudes Considering the Effects of Oblateness</t>
  </si>
  <si>
    <t>Other</t>
  </si>
  <si>
    <t>Moon</t>
  </si>
  <si>
    <t>Central Body</t>
  </si>
  <si>
    <t>Orbits per Day</t>
  </si>
  <si>
    <t>μ</t>
  </si>
  <si>
    <t>See text for explanation.</t>
  </si>
  <si>
    <t>Initial eccentricity</t>
  </si>
  <si>
    <t>Implemented by Kyungmo Koo, and Anthony Shao, Microcosm. Contact: bookproject@smad.com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</si>
  <si>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</si>
  <si>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</si>
  <si>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Mass of 'Other' Central Body (kg)</t>
  </si>
  <si>
    <t>Input a mass in cell N12 if you choose the 'Other' central body</t>
  </si>
  <si>
    <t>Copy any one of lines 3 through 12 (in column H to M) to line 17 (in column A to F) to get a table of repeating ground track altitudes for various solar system objects.</t>
  </si>
  <si>
    <t>Version 1.1. September 8, 2016. copyright, 2016, Microcosm, Inc.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</si>
</sst>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#,##0.0"/>
    <numFmt numFmtId="167" formatCode="#,##0.000"/>
    <numFmt numFmtId="168" formatCode="#,##0.0000"/>
    <numFmt numFmtId="169" formatCode="#,##0.00000"/>
    <numFmt numFmtId="170" formatCode="[$-409]h:mm:ss\ AM/PM"/>
    <numFmt numFmtId="171" formatCode="0.000000E+00"/>
    <numFmt numFmtId="172" formatCode="0.00000E+00"/>
    <numFmt numFmtId="173" formatCode="#,##0.0000000"/>
    <numFmt numFmtId="174" formatCode="0.0E+00"/>
  </numFmts>
  <fonts count="32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Geneva"/>
      <family val="0"/>
    </font>
    <font>
      <b/>
      <vertAlign val="superscript"/>
      <sz val="9"/>
      <name val="Geneva"/>
      <family val="0"/>
    </font>
    <font>
      <b/>
      <vertAlign val="subscript"/>
      <sz val="9"/>
      <name val="Geneva"/>
      <family val="0"/>
    </font>
    <font>
      <u val="single"/>
      <sz val="10"/>
      <color indexed="36"/>
      <name val="Arial"/>
      <family val="0"/>
    </font>
    <font>
      <b/>
      <i/>
      <sz val="9"/>
      <name val="Geneva"/>
      <family val="0"/>
    </font>
    <font>
      <b/>
      <sz val="9"/>
      <name val="Georgia"/>
      <family val="1"/>
    </font>
    <font>
      <i/>
      <sz val="10"/>
      <name val="Geneva"/>
      <family val="0"/>
    </font>
    <font>
      <vertAlign val="superscript"/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2" fillId="15" borderId="2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8" fillId="24" borderId="27" xfId="0" applyFont="1" applyFill="1" applyBorder="1" applyAlignment="1">
      <alignment horizontal="center"/>
    </xf>
    <xf numFmtId="0" fontId="28" fillId="22" borderId="2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  <xf numFmtId="167" fontId="2" fillId="0" borderId="33" xfId="0" applyNumberFormat="1" applyFont="1" applyBorder="1" applyAlignment="1">
      <alignment horizontal="center" vertical="center"/>
    </xf>
    <xf numFmtId="4" fontId="2" fillId="20" borderId="22" xfId="0" applyNumberFormat="1" applyFont="1" applyFill="1" applyBorder="1" applyAlignment="1">
      <alignment horizontal="center" vertical="center"/>
    </xf>
    <xf numFmtId="4" fontId="2" fillId="20" borderId="11" xfId="0" applyNumberFormat="1" applyFont="1" applyFill="1" applyBorder="1" applyAlignment="1">
      <alignment horizontal="center" vertical="center"/>
    </xf>
    <xf numFmtId="4" fontId="2" fillId="20" borderId="26" xfId="0" applyNumberFormat="1" applyFont="1" applyFill="1" applyBorder="1" applyAlignment="1">
      <alignment horizontal="center" vertical="center"/>
    </xf>
    <xf numFmtId="4" fontId="2" fillId="20" borderId="20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173" fontId="2" fillId="20" borderId="11" xfId="0" applyNumberFormat="1" applyFont="1" applyFill="1" applyBorder="1" applyAlignment="1">
      <alignment horizontal="center" vertical="center"/>
    </xf>
    <xf numFmtId="167" fontId="2" fillId="20" borderId="26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8" fillId="20" borderId="27" xfId="0" applyFont="1" applyFill="1" applyBorder="1" applyAlignment="1">
      <alignment horizont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20" borderId="10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/>
    </xf>
    <xf numFmtId="172" fontId="0" fillId="0" borderId="41" xfId="0" applyNumberFormat="1" applyBorder="1" applyAlignment="1">
      <alignment/>
    </xf>
    <xf numFmtId="167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1" fontId="2" fillId="0" borderId="38" xfId="0" applyNumberFormat="1" applyFont="1" applyFill="1" applyBorder="1" applyAlignment="1">
      <alignment horizontal="center" vertical="center" wrapText="1"/>
    </xf>
    <xf numFmtId="172" fontId="2" fillId="15" borderId="38" xfId="0" applyNumberFormat="1" applyFont="1" applyFill="1" applyBorder="1" applyAlignment="1">
      <alignment horizontal="center" vertical="center" wrapText="1"/>
    </xf>
    <xf numFmtId="166" fontId="2" fillId="15" borderId="38" xfId="0" applyNumberFormat="1" applyFont="1" applyFill="1" applyBorder="1" applyAlignment="1">
      <alignment horizontal="center" vertical="center" wrapText="1"/>
    </xf>
    <xf numFmtId="11" fontId="2" fillId="15" borderId="38" xfId="0" applyNumberFormat="1" applyFont="1" applyFill="1" applyBorder="1" applyAlignment="1">
      <alignment horizontal="center" vertical="center" wrapText="1"/>
    </xf>
    <xf numFmtId="11" fontId="2" fillId="15" borderId="42" xfId="0" applyNumberFormat="1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/>
    </xf>
    <xf numFmtId="0" fontId="28" fillId="4" borderId="26" xfId="0" applyFont="1" applyFill="1" applyBorder="1" applyAlignment="1">
      <alignment horizontal="center" vertical="center" wrapText="1"/>
    </xf>
    <xf numFmtId="0" fontId="28" fillId="11" borderId="37" xfId="0" applyFont="1" applyFill="1" applyBorder="1" applyAlignment="1">
      <alignment horizontal="center" vertical="center" wrapText="1"/>
    </xf>
    <xf numFmtId="174" fontId="0" fillId="15" borderId="23" xfId="0" applyNumberForma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/>
    </xf>
    <xf numFmtId="164" fontId="2" fillId="7" borderId="38" xfId="0" applyNumberFormat="1" applyFont="1" applyFill="1" applyBorder="1" applyAlignment="1">
      <alignment horizontal="center" vertical="center"/>
    </xf>
    <xf numFmtId="172" fontId="2" fillId="7" borderId="38" xfId="0" applyNumberFormat="1" applyFont="1" applyFill="1" applyBorder="1" applyAlignment="1">
      <alignment horizontal="center" vertical="center"/>
    </xf>
    <xf numFmtId="166" fontId="2" fillId="7" borderId="44" xfId="0" applyNumberFormat="1" applyFont="1" applyFill="1" applyBorder="1" applyAlignment="1">
      <alignment horizontal="center" vertical="center"/>
    </xf>
    <xf numFmtId="164" fontId="2" fillId="7" borderId="42" xfId="0" applyNumberFormat="1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2" fontId="2" fillId="11" borderId="19" xfId="0" applyNumberFormat="1" applyFont="1" applyFill="1" applyBorder="1" applyAlignment="1">
      <alignment horizontal="left"/>
    </xf>
    <xf numFmtId="0" fontId="5" fillId="20" borderId="46" xfId="0" applyFont="1" applyFill="1" applyBorder="1" applyAlignment="1">
      <alignment horizontal="center" vertical="center" wrapText="1"/>
    </xf>
    <xf numFmtId="0" fontId="5" fillId="20" borderId="47" xfId="0" applyFont="1" applyFill="1" applyBorder="1" applyAlignment="1">
      <alignment horizontal="center" vertical="center" wrapText="1"/>
    </xf>
    <xf numFmtId="0" fontId="5" fillId="20" borderId="48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5" fillId="15" borderId="52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5" fillId="15" borderId="54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wrapText="1"/>
    </xf>
    <xf numFmtId="0" fontId="1" fillId="11" borderId="55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2" fillId="11" borderId="27" xfId="0" applyNumberFormat="1" applyFont="1" applyFill="1" applyBorder="1" applyAlignment="1">
      <alignment horizontal="left"/>
    </xf>
    <xf numFmtId="2" fontId="2" fillId="11" borderId="16" xfId="0" applyNumberFormat="1" applyFont="1" applyFill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10.8515625" style="0" customWidth="1"/>
    <col min="3" max="3" width="12.8515625" style="0" customWidth="1"/>
    <col min="4" max="4" width="14.7109375" style="0" customWidth="1"/>
    <col min="5" max="5" width="11.00390625" style="0" customWidth="1"/>
    <col min="6" max="6" width="14.28125" style="0" customWidth="1"/>
    <col min="7" max="7" width="3.140625" style="39" customWidth="1"/>
    <col min="8" max="8" width="12.421875" style="0" customWidth="1"/>
    <col min="9" max="9" width="14.00390625" style="0" customWidth="1"/>
    <col min="10" max="10" width="12.8515625" style="0" customWidth="1"/>
    <col min="11" max="11" width="15.28125" style="0" customWidth="1"/>
    <col min="12" max="12" width="10.57421875" style="0" customWidth="1"/>
    <col min="13" max="13" width="13.421875" style="0" customWidth="1"/>
    <col min="14" max="14" width="12.00390625" style="39" customWidth="1"/>
    <col min="15" max="15" width="8.7109375" style="0" customWidth="1"/>
    <col min="16" max="16" width="12.28125" style="0" customWidth="1"/>
  </cols>
  <sheetData>
    <row r="1" spans="1:17" ht="15" customHeight="1">
      <c r="A1" s="1" t="s">
        <v>4</v>
      </c>
      <c r="B1" s="1"/>
      <c r="C1" s="6"/>
      <c r="D1" s="2"/>
      <c r="E1" s="2"/>
      <c r="F1" s="2"/>
      <c r="G1" s="80"/>
      <c r="H1" s="141" t="s">
        <v>39</v>
      </c>
      <c r="I1" s="78" t="s">
        <v>41</v>
      </c>
      <c r="J1" s="17" t="s">
        <v>32</v>
      </c>
      <c r="K1" s="25" t="s">
        <v>28</v>
      </c>
      <c r="L1" s="17" t="s">
        <v>33</v>
      </c>
      <c r="M1" s="18" t="s">
        <v>34</v>
      </c>
      <c r="N1" s="26"/>
      <c r="O1" s="130" t="s">
        <v>0</v>
      </c>
      <c r="P1" s="131"/>
      <c r="Q1" s="132"/>
    </row>
    <row r="2" spans="1:17" ht="14.25" customHeight="1">
      <c r="A2" s="19" t="s">
        <v>44</v>
      </c>
      <c r="B2" s="19"/>
      <c r="C2" s="7"/>
      <c r="D2" s="2"/>
      <c r="E2" s="2"/>
      <c r="F2" s="2"/>
      <c r="G2" s="80"/>
      <c r="H2" s="142"/>
      <c r="I2" s="35" t="s">
        <v>30</v>
      </c>
      <c r="J2" s="35" t="s">
        <v>31</v>
      </c>
      <c r="K2" s="41" t="s">
        <v>16</v>
      </c>
      <c r="L2" s="42" t="s">
        <v>16</v>
      </c>
      <c r="M2" s="43" t="s">
        <v>29</v>
      </c>
      <c r="N2" s="27"/>
      <c r="O2" s="110" t="s">
        <v>3</v>
      </c>
      <c r="P2" s="5">
        <v>57.2958</v>
      </c>
      <c r="Q2" s="111" t="s">
        <v>2</v>
      </c>
    </row>
    <row r="3" spans="1:17" ht="15.75" customHeight="1" thickBot="1">
      <c r="A3" s="3" t="s">
        <v>50</v>
      </c>
      <c r="B3" s="19"/>
      <c r="C3" s="7"/>
      <c r="D3" s="2"/>
      <c r="E3" s="2"/>
      <c r="F3" s="2"/>
      <c r="G3" s="80"/>
      <c r="H3" s="45" t="s">
        <v>8</v>
      </c>
      <c r="I3" s="20">
        <v>22032.1</v>
      </c>
      <c r="J3" s="21">
        <v>5067032</v>
      </c>
      <c r="K3" s="83">
        <v>2439.7</v>
      </c>
      <c r="L3" s="20">
        <v>3666292</v>
      </c>
      <c r="M3" s="30">
        <v>201333800000</v>
      </c>
      <c r="N3" s="103"/>
      <c r="O3" s="100" t="s">
        <v>45</v>
      </c>
      <c r="P3" s="101">
        <v>6.67428E-20</v>
      </c>
      <c r="Q3" s="112" t="s">
        <v>46</v>
      </c>
    </row>
    <row r="4" spans="1:14" ht="12.75" customHeight="1">
      <c r="A4" s="79" t="s">
        <v>42</v>
      </c>
      <c r="B4" s="3"/>
      <c r="C4" s="8"/>
      <c r="D4" s="2"/>
      <c r="E4" s="2"/>
      <c r="F4" s="2"/>
      <c r="G4" s="81"/>
      <c r="H4" s="45" t="s">
        <v>9</v>
      </c>
      <c r="I4" s="20">
        <v>324858.5917</v>
      </c>
      <c r="J4" s="21">
        <v>20996060</v>
      </c>
      <c r="K4" s="83">
        <v>6051.8</v>
      </c>
      <c r="L4" s="20">
        <v>59886280</v>
      </c>
      <c r="M4" s="30">
        <v>8887296000000</v>
      </c>
      <c r="N4" s="103"/>
    </row>
    <row r="5" spans="1:14" ht="13.5" thickBot="1">
      <c r="A5" s="4"/>
      <c r="B5" s="4"/>
      <c r="C5" s="9"/>
      <c r="D5" s="2"/>
      <c r="E5" s="2"/>
      <c r="F5" s="2"/>
      <c r="G5" s="81"/>
      <c r="H5" s="86" t="s">
        <v>10</v>
      </c>
      <c r="I5" s="20">
        <v>398600.4356</v>
      </c>
      <c r="J5" s="21">
        <v>86164.1004</v>
      </c>
      <c r="K5" s="84">
        <v>6378.1366</v>
      </c>
      <c r="L5" s="20">
        <v>42164.173</v>
      </c>
      <c r="M5" s="30">
        <v>102954964800000</v>
      </c>
      <c r="N5" s="103"/>
    </row>
    <row r="6" spans="1:16" ht="13.5" customHeight="1">
      <c r="A6" s="152" t="s">
        <v>1</v>
      </c>
      <c r="B6" s="153"/>
      <c r="C6" s="153"/>
      <c r="D6" s="153"/>
      <c r="E6" s="154"/>
      <c r="F6" s="2"/>
      <c r="G6" s="81"/>
      <c r="H6" s="86" t="s">
        <v>38</v>
      </c>
      <c r="I6" s="20">
        <v>4902.80015</v>
      </c>
      <c r="J6" s="21">
        <v>2360591</v>
      </c>
      <c r="K6" s="83">
        <v>1738.1</v>
      </c>
      <c r="L6" s="20">
        <v>802379.9</v>
      </c>
      <c r="M6" s="30">
        <v>75902740000</v>
      </c>
      <c r="N6" s="103"/>
      <c r="O6" s="2"/>
      <c r="P6" s="2"/>
    </row>
    <row r="7" spans="1:16" ht="13.5" customHeight="1" thickBot="1">
      <c r="A7" s="160" t="s">
        <v>48</v>
      </c>
      <c r="B7" s="161"/>
      <c r="C7" s="161"/>
      <c r="D7" s="161"/>
      <c r="E7" s="129"/>
      <c r="F7" s="2"/>
      <c r="G7" s="81"/>
      <c r="H7" s="46" t="s">
        <v>11</v>
      </c>
      <c r="I7" s="20">
        <v>42828.37522</v>
      </c>
      <c r="J7" s="21">
        <v>88642.66</v>
      </c>
      <c r="K7" s="83">
        <v>3396.2</v>
      </c>
      <c r="L7" s="20">
        <v>20815.45</v>
      </c>
      <c r="M7" s="30">
        <v>312661500000</v>
      </c>
      <c r="N7" s="103"/>
      <c r="O7" s="2"/>
      <c r="P7" s="2"/>
    </row>
    <row r="8" spans="1:16" ht="12.75">
      <c r="A8" s="146" t="s">
        <v>49</v>
      </c>
      <c r="B8" s="147"/>
      <c r="C8" s="147"/>
      <c r="D8" s="147"/>
      <c r="E8" s="148"/>
      <c r="F8" s="23"/>
      <c r="G8" s="82"/>
      <c r="H8" s="46" t="s">
        <v>12</v>
      </c>
      <c r="I8" s="20">
        <v>126712762.6</v>
      </c>
      <c r="J8" s="21">
        <v>35729.86</v>
      </c>
      <c r="K8" s="85">
        <v>71492</v>
      </c>
      <c r="L8" s="20">
        <v>88842.14</v>
      </c>
      <c r="M8" s="30">
        <v>22748830000000000</v>
      </c>
      <c r="N8" s="155" t="s">
        <v>47</v>
      </c>
      <c r="O8" s="2"/>
      <c r="P8" s="2"/>
    </row>
    <row r="9" spans="1:16" ht="13.5" customHeight="1" thickBot="1">
      <c r="A9" s="149"/>
      <c r="B9" s="150"/>
      <c r="C9" s="150"/>
      <c r="D9" s="150"/>
      <c r="E9" s="151"/>
      <c r="F9" s="23"/>
      <c r="G9" s="81"/>
      <c r="H9" s="46" t="s">
        <v>13</v>
      </c>
      <c r="I9" s="20">
        <v>37940584.9</v>
      </c>
      <c r="J9" s="21">
        <v>37800</v>
      </c>
      <c r="K9" s="85">
        <v>60268</v>
      </c>
      <c r="L9" s="20">
        <v>60455.89</v>
      </c>
      <c r="M9" s="30">
        <v>10433770000000000</v>
      </c>
      <c r="N9" s="156"/>
      <c r="O9" s="2"/>
      <c r="P9" s="2"/>
    </row>
    <row r="10" spans="1:16" ht="15" customHeight="1" thickBot="1">
      <c r="A10" s="47"/>
      <c r="B10" s="22"/>
      <c r="C10" s="22"/>
      <c r="D10" s="23"/>
      <c r="E10" s="23"/>
      <c r="F10" s="2"/>
      <c r="G10" s="81"/>
      <c r="H10" s="46" t="s">
        <v>14</v>
      </c>
      <c r="I10" s="20">
        <v>5794549</v>
      </c>
      <c r="J10" s="21">
        <v>56160</v>
      </c>
      <c r="K10" s="85">
        <v>25559</v>
      </c>
      <c r="L10" s="20">
        <v>58045.23</v>
      </c>
      <c r="M10" s="30">
        <v>794779300000000</v>
      </c>
      <c r="N10" s="156"/>
      <c r="O10" s="2"/>
      <c r="P10" s="2"/>
    </row>
    <row r="11" spans="1:16" ht="15" customHeight="1">
      <c r="A11" s="40" t="s">
        <v>43</v>
      </c>
      <c r="B11" s="24"/>
      <c r="C11" s="24"/>
      <c r="D11" s="2"/>
      <c r="E11" s="2"/>
      <c r="F11" s="2"/>
      <c r="G11" s="81"/>
      <c r="H11" s="124" t="s">
        <v>15</v>
      </c>
      <c r="I11" s="125">
        <v>6836527</v>
      </c>
      <c r="J11" s="126">
        <v>66355.2</v>
      </c>
      <c r="K11" s="127">
        <v>24764</v>
      </c>
      <c r="L11" s="125">
        <v>76512.43</v>
      </c>
      <c r="M11" s="128">
        <v>318551400000000</v>
      </c>
      <c r="N11" s="156"/>
      <c r="O11" s="2"/>
      <c r="P11" s="2"/>
    </row>
    <row r="12" spans="1:16" ht="15" customHeight="1" thickBot="1">
      <c r="A12" s="36">
        <v>0.123</v>
      </c>
      <c r="B12" s="24"/>
      <c r="C12" s="24"/>
      <c r="D12" s="2"/>
      <c r="E12" s="2"/>
      <c r="F12" s="2"/>
      <c r="G12" s="81"/>
      <c r="H12" s="114" t="s">
        <v>37</v>
      </c>
      <c r="I12" s="105">
        <f>P3*N12</f>
        <v>66742.8</v>
      </c>
      <c r="J12" s="106">
        <v>86164.1004</v>
      </c>
      <c r="K12" s="107">
        <v>5000</v>
      </c>
      <c r="L12" s="108">
        <v>100000</v>
      </c>
      <c r="M12" s="109">
        <v>100000000000000</v>
      </c>
      <c r="N12" s="115">
        <f>10^24</f>
        <v>1E+24</v>
      </c>
      <c r="O12" s="2"/>
      <c r="P12" s="2"/>
    </row>
    <row r="13" spans="7:16" ht="15" customHeight="1" thickBot="1">
      <c r="G13" s="81"/>
      <c r="O13" s="2"/>
      <c r="P13" s="2"/>
    </row>
    <row r="14" spans="1:16" ht="15" customHeight="1">
      <c r="A14" s="141" t="s">
        <v>39</v>
      </c>
      <c r="B14" s="137" t="s">
        <v>41</v>
      </c>
      <c r="C14" s="139" t="s">
        <v>32</v>
      </c>
      <c r="D14" s="137" t="s">
        <v>28</v>
      </c>
      <c r="E14" s="139" t="s">
        <v>33</v>
      </c>
      <c r="F14" s="158" t="s">
        <v>34</v>
      </c>
      <c r="M14" s="2"/>
      <c r="N14" s="7"/>
      <c r="O14" s="2"/>
      <c r="P14" s="2"/>
    </row>
    <row r="15" spans="1:14" ht="15" customHeight="1">
      <c r="A15" s="142"/>
      <c r="B15" s="138"/>
      <c r="C15" s="140"/>
      <c r="D15" s="138"/>
      <c r="E15" s="140"/>
      <c r="F15" s="159"/>
      <c r="M15" s="44"/>
      <c r="N15" s="44"/>
    </row>
    <row r="16" spans="1:14" ht="14.25" customHeight="1">
      <c r="A16" s="157"/>
      <c r="B16" s="98" t="s">
        <v>30</v>
      </c>
      <c r="C16" s="16" t="s">
        <v>31</v>
      </c>
      <c r="D16" s="98" t="s">
        <v>16</v>
      </c>
      <c r="E16" s="14" t="s">
        <v>16</v>
      </c>
      <c r="F16" s="99" t="s">
        <v>29</v>
      </c>
      <c r="M16" s="26"/>
      <c r="N16" s="26"/>
    </row>
    <row r="17" spans="1:14" ht="15" customHeight="1" thickBot="1">
      <c r="A17" s="119" t="s">
        <v>10</v>
      </c>
      <c r="B17" s="120">
        <v>398600.4356</v>
      </c>
      <c r="C17" s="121">
        <v>86164.1004</v>
      </c>
      <c r="D17" s="122">
        <v>6378.1366</v>
      </c>
      <c r="E17" s="120">
        <v>42164.173</v>
      </c>
      <c r="F17" s="123">
        <v>102954964800000</v>
      </c>
      <c r="G17" s="7"/>
      <c r="N17" s="104"/>
    </row>
    <row r="18" spans="1:14" ht="15" customHeight="1" thickBot="1">
      <c r="A18" s="116"/>
      <c r="B18" s="103"/>
      <c r="C18" s="117"/>
      <c r="D18" s="118"/>
      <c r="E18" s="103"/>
      <c r="F18" s="103"/>
      <c r="G18" s="7"/>
      <c r="H18" s="143" t="s">
        <v>36</v>
      </c>
      <c r="I18" s="144"/>
      <c r="J18" s="144"/>
      <c r="K18" s="144"/>
      <c r="L18" s="144"/>
      <c r="M18" s="145"/>
      <c r="N18" s="104"/>
    </row>
    <row r="19" spans="1:16" ht="14.25" customHeight="1">
      <c r="A19" s="48" t="s">
        <v>17</v>
      </c>
      <c r="B19" s="133" t="s">
        <v>7</v>
      </c>
      <c r="C19" s="134"/>
      <c r="D19" s="135" t="s">
        <v>40</v>
      </c>
      <c r="E19" s="17" t="s">
        <v>24</v>
      </c>
      <c r="F19" s="18" t="s">
        <v>23</v>
      </c>
      <c r="G19" s="7"/>
      <c r="H19" s="34" t="s">
        <v>35</v>
      </c>
      <c r="I19" s="35" t="s">
        <v>19</v>
      </c>
      <c r="J19" s="35" t="s">
        <v>21</v>
      </c>
      <c r="K19" s="35" t="s">
        <v>27</v>
      </c>
      <c r="L19" s="35" t="s">
        <v>26</v>
      </c>
      <c r="M19" s="113" t="s">
        <v>25</v>
      </c>
      <c r="N19" s="26"/>
      <c r="O19" s="27"/>
      <c r="P19" s="2"/>
    </row>
    <row r="20" spans="1:16" ht="15" customHeight="1">
      <c r="A20" s="91" t="s">
        <v>18</v>
      </c>
      <c r="B20" s="11" t="s">
        <v>5</v>
      </c>
      <c r="C20" s="12" t="s">
        <v>6</v>
      </c>
      <c r="D20" s="136"/>
      <c r="E20" s="14" t="s">
        <v>16</v>
      </c>
      <c r="F20" s="15" t="s">
        <v>22</v>
      </c>
      <c r="G20" s="37"/>
      <c r="H20" s="33" t="s">
        <v>16</v>
      </c>
      <c r="I20" s="14" t="s">
        <v>20</v>
      </c>
      <c r="J20" s="14" t="s">
        <v>20</v>
      </c>
      <c r="K20" s="14" t="s">
        <v>20</v>
      </c>
      <c r="L20" s="14" t="s">
        <v>20</v>
      </c>
      <c r="M20" s="15" t="s">
        <v>20</v>
      </c>
      <c r="N20" s="27"/>
      <c r="O20" s="10"/>
      <c r="P20" s="2"/>
    </row>
    <row r="21" spans="1:16" ht="15" customHeight="1">
      <c r="A21" s="94">
        <v>28</v>
      </c>
      <c r="B21" s="92">
        <v>14</v>
      </c>
      <c r="C21" s="92">
        <v>1</v>
      </c>
      <c r="D21" s="87">
        <f aca="true" t="shared" si="0" ref="D21:D29">B21/C21</f>
        <v>14</v>
      </c>
      <c r="E21" s="49">
        <f aca="true" t="shared" si="1" ref="E21:E35">IF((($B$17/((M21/$P$2)/$C$17)^2)^(1/3)-$D$17)&lt;0,"N/A",(($B$17/((M21/$P$2)/$C$17)^2)^(1/3)-$D$17))</f>
        <v>817.1496141474563</v>
      </c>
      <c r="F21" s="50">
        <f aca="true" t="shared" si="2" ref="F21:F35">IF(E21="N/A","N/A",((2*PI()*(($D$17+E21)^3/$B$17)^(1/2))/60))</f>
        <v>101.23526976238618</v>
      </c>
      <c r="G21" s="28"/>
      <c r="H21" s="71">
        <f aca="true" t="shared" si="3" ref="H21:H35">IF(($E$17*D21^(-2/3)-$D$17)&lt;0,"N/A",($E$17*D21^(-2/3)-$D$17))</f>
        <v>880.553070092581</v>
      </c>
      <c r="I21" s="72">
        <v>360</v>
      </c>
      <c r="J21" s="73">
        <f aca="true" t="shared" si="4" ref="J21:J35">IF(H21="N/A","N/A",(-2*$F$17*($D$17+H21)^(-7/2)*COS(A21/$P$2)*(1-$A$12^2)^(-2)))</f>
        <v>-5.752408972356042</v>
      </c>
      <c r="K21" s="73">
        <f aca="true" t="shared" si="5" ref="K21:K35">IF(H21="N/A","N/A",($F$17*($D$17+H21)^(-7/2)*(5*COS(A21/$P$2)^2-1)*(1-$A$12^2)^(-2)))</f>
        <v>9.440187559902489</v>
      </c>
      <c r="L21" s="73">
        <f aca="true" t="shared" si="6" ref="L21:L35">IF(H21="N/A","N/A",($F$17*($D$17+H21)^(-7/2)*(3*COS(A21/$P$2)^2-1)*(1-$A$12^2)^(-3/2)))</f>
        <v>4.327996077390342</v>
      </c>
      <c r="M21" s="74">
        <f aca="true" t="shared" si="7" ref="M21:M35">IF(H21="N/A","N/A",(D21*(I21-J21)-(K21+L21)))</f>
        <v>5106.765541975691</v>
      </c>
      <c r="N21" s="102"/>
      <c r="O21" s="10"/>
      <c r="P21" s="2"/>
    </row>
    <row r="22" spans="1:16" ht="15" customHeight="1">
      <c r="A22" s="94">
        <v>28</v>
      </c>
      <c r="B22" s="92">
        <v>43</v>
      </c>
      <c r="C22" s="92">
        <v>3</v>
      </c>
      <c r="D22" s="88">
        <f t="shared" si="0"/>
        <v>14.333333333333334</v>
      </c>
      <c r="E22" s="67">
        <f t="shared" si="1"/>
        <v>701.3631709661422</v>
      </c>
      <c r="F22" s="68">
        <f t="shared" si="2"/>
        <v>98.80151216541593</v>
      </c>
      <c r="G22" s="31"/>
      <c r="H22" s="32">
        <f t="shared" si="3"/>
        <v>767.5744820507798</v>
      </c>
      <c r="I22" s="75">
        <v>360</v>
      </c>
      <c r="J22" s="76">
        <f t="shared" si="4"/>
        <v>-6.077073286579411</v>
      </c>
      <c r="K22" s="76">
        <f t="shared" si="5"/>
        <v>9.972989040987104</v>
      </c>
      <c r="L22" s="76">
        <f t="shared" si="6"/>
        <v>4.572266935943687</v>
      </c>
      <c r="M22" s="77">
        <f t="shared" si="7"/>
        <v>5232.559461130708</v>
      </c>
      <c r="N22" s="102"/>
      <c r="O22" s="10"/>
      <c r="P22" s="2"/>
    </row>
    <row r="23" spans="1:16" ht="15" customHeight="1">
      <c r="A23" s="94">
        <v>28</v>
      </c>
      <c r="B23" s="92">
        <v>29</v>
      </c>
      <c r="C23" s="92">
        <v>2</v>
      </c>
      <c r="D23" s="88">
        <f t="shared" si="0"/>
        <v>14.5</v>
      </c>
      <c r="E23" s="67">
        <f t="shared" si="1"/>
        <v>645.0808561786371</v>
      </c>
      <c r="F23" s="68">
        <f t="shared" si="2"/>
        <v>97.62564285311677</v>
      </c>
      <c r="G23" s="29"/>
      <c r="H23" s="32">
        <f t="shared" si="3"/>
        <v>712.7126384660523</v>
      </c>
      <c r="I23" s="75">
        <v>360</v>
      </c>
      <c r="J23" s="76">
        <f t="shared" si="4"/>
        <v>-6.243234921856589</v>
      </c>
      <c r="K23" s="76">
        <f t="shared" si="5"/>
        <v>10.245674277696587</v>
      </c>
      <c r="L23" s="76">
        <f t="shared" si="6"/>
        <v>4.697283587080339</v>
      </c>
      <c r="M23" s="77">
        <f t="shared" si="7"/>
        <v>5295.583948502143</v>
      </c>
      <c r="N23" s="102"/>
      <c r="O23" s="10"/>
      <c r="P23" s="2"/>
    </row>
    <row r="24" spans="1:16" ht="15" customHeight="1">
      <c r="A24" s="94">
        <v>28</v>
      </c>
      <c r="B24" s="92">
        <v>59</v>
      </c>
      <c r="C24" s="92">
        <v>4</v>
      </c>
      <c r="D24" s="89">
        <f t="shared" si="0"/>
        <v>14.75</v>
      </c>
      <c r="E24" s="60">
        <f t="shared" si="1"/>
        <v>562.5790733359981</v>
      </c>
      <c r="F24" s="61">
        <f t="shared" si="2"/>
        <v>95.9104909999861</v>
      </c>
      <c r="G24" s="29"/>
      <c r="H24" s="62">
        <f t="shared" si="3"/>
        <v>632.3619911784881</v>
      </c>
      <c r="I24" s="63">
        <v>360</v>
      </c>
      <c r="J24" s="64">
        <f t="shared" si="4"/>
        <v>-6.4972920095959275</v>
      </c>
      <c r="K24" s="64">
        <f t="shared" si="5"/>
        <v>10.662603353968377</v>
      </c>
      <c r="L24" s="64">
        <f t="shared" si="6"/>
        <v>4.8884309975744715</v>
      </c>
      <c r="M24" s="65">
        <f t="shared" si="7"/>
        <v>5390.284022789997</v>
      </c>
      <c r="N24" s="102"/>
      <c r="O24" s="10"/>
      <c r="P24" s="2"/>
    </row>
    <row r="25" spans="1:16" ht="15" customHeight="1">
      <c r="A25" s="94">
        <v>28</v>
      </c>
      <c r="B25" s="92">
        <v>74</v>
      </c>
      <c r="C25" s="92">
        <v>5</v>
      </c>
      <c r="D25" s="89">
        <f>B25/C25</f>
        <v>14.8</v>
      </c>
      <c r="E25" s="60">
        <f t="shared" si="1"/>
        <v>546.3476117544524</v>
      </c>
      <c r="F25" s="61">
        <f t="shared" si="2"/>
        <v>95.57424535701507</v>
      </c>
      <c r="G25" s="29"/>
      <c r="H25" s="62">
        <f t="shared" si="3"/>
        <v>616.5636761274727</v>
      </c>
      <c r="I25" s="63">
        <v>360</v>
      </c>
      <c r="J25" s="64">
        <f t="shared" si="4"/>
        <v>-6.548799201435936</v>
      </c>
      <c r="K25" s="64">
        <f t="shared" si="5"/>
        <v>10.747130993430423</v>
      </c>
      <c r="L25" s="64">
        <f t="shared" si="6"/>
        <v>4.927183966167671</v>
      </c>
      <c r="M25" s="65">
        <f t="shared" si="7"/>
        <v>5409.247913221654</v>
      </c>
      <c r="N25" s="102"/>
      <c r="O25" s="10"/>
      <c r="P25" s="2"/>
    </row>
    <row r="26" spans="1:16" ht="15" customHeight="1">
      <c r="A26" s="94">
        <v>28</v>
      </c>
      <c r="B26" s="92">
        <v>15</v>
      </c>
      <c r="C26" s="92">
        <v>1</v>
      </c>
      <c r="D26" s="89">
        <f>B26/C26</f>
        <v>15</v>
      </c>
      <c r="E26" s="60">
        <f t="shared" si="1"/>
        <v>482.29126784989694</v>
      </c>
      <c r="F26" s="61">
        <f t="shared" si="2"/>
        <v>94.25112378139781</v>
      </c>
      <c r="G26" s="29"/>
      <c r="H26" s="62">
        <f t="shared" si="3"/>
        <v>554.2495704505873</v>
      </c>
      <c r="I26" s="63">
        <v>360</v>
      </c>
      <c r="J26" s="64">
        <f t="shared" si="4"/>
        <v>-6.7571559602549565</v>
      </c>
      <c r="K26" s="64">
        <f t="shared" si="5"/>
        <v>11.089061981313456</v>
      </c>
      <c r="L26" s="64">
        <f t="shared" si="6"/>
        <v>5.083947374193777</v>
      </c>
      <c r="M26" s="65">
        <f t="shared" si="7"/>
        <v>5485.184330048318</v>
      </c>
      <c r="N26" s="102"/>
      <c r="O26" s="10"/>
      <c r="P26" s="2"/>
    </row>
    <row r="27" spans="1:16" ht="15" customHeight="1">
      <c r="A27" s="95">
        <v>40</v>
      </c>
      <c r="B27" s="93">
        <v>15</v>
      </c>
      <c r="C27" s="93">
        <v>1</v>
      </c>
      <c r="D27" s="88">
        <f t="shared" si="0"/>
        <v>15</v>
      </c>
      <c r="E27" s="67">
        <f t="shared" si="1"/>
        <v>488.5816681251408</v>
      </c>
      <c r="F27" s="68">
        <f t="shared" si="2"/>
        <v>94.38078329889454</v>
      </c>
      <c r="G27" s="29"/>
      <c r="H27" s="32">
        <f t="shared" si="3"/>
        <v>554.2495704505873</v>
      </c>
      <c r="I27" s="75">
        <v>360</v>
      </c>
      <c r="J27" s="76">
        <f t="shared" si="4"/>
        <v>-5.862502395169816</v>
      </c>
      <c r="K27" s="76">
        <f t="shared" si="5"/>
        <v>7.400869929486376</v>
      </c>
      <c r="L27" s="76">
        <f t="shared" si="6"/>
        <v>2.8878355372158158</v>
      </c>
      <c r="M27" s="77">
        <f t="shared" si="7"/>
        <v>5477.648830460845</v>
      </c>
      <c r="N27" s="102"/>
      <c r="O27" s="10"/>
      <c r="P27" s="2"/>
    </row>
    <row r="28" spans="1:16" ht="15" customHeight="1">
      <c r="A28" s="95">
        <v>50</v>
      </c>
      <c r="B28" s="93">
        <v>43</v>
      </c>
      <c r="C28" s="93">
        <v>3</v>
      </c>
      <c r="D28" s="88">
        <f t="shared" si="0"/>
        <v>14.333333333333334</v>
      </c>
      <c r="E28" s="67">
        <f t="shared" si="1"/>
        <v>713.6867717259847</v>
      </c>
      <c r="F28" s="68">
        <f t="shared" si="2"/>
        <v>99.05960669637943</v>
      </c>
      <c r="G28" s="29"/>
      <c r="H28" s="32">
        <f t="shared" si="3"/>
        <v>767.5744820507798</v>
      </c>
      <c r="I28" s="75">
        <v>360</v>
      </c>
      <c r="J28" s="76">
        <f t="shared" si="4"/>
        <v>-4.4241227146920865</v>
      </c>
      <c r="K28" s="76">
        <f t="shared" si="5"/>
        <v>3.668075525229697</v>
      </c>
      <c r="L28" s="76">
        <f t="shared" si="6"/>
        <v>0.8180439973041694</v>
      </c>
      <c r="M28" s="77">
        <f t="shared" si="7"/>
        <v>5218.926306054719</v>
      </c>
      <c r="N28" s="102"/>
      <c r="O28" s="10"/>
      <c r="P28" s="2"/>
    </row>
    <row r="29" spans="1:16" ht="12.75">
      <c r="A29" s="95">
        <v>50</v>
      </c>
      <c r="B29" s="93">
        <v>29</v>
      </c>
      <c r="C29" s="93">
        <v>2</v>
      </c>
      <c r="D29" s="88">
        <f t="shared" si="0"/>
        <v>14.5</v>
      </c>
      <c r="E29" s="67">
        <f t="shared" si="1"/>
        <v>657.7430473797967</v>
      </c>
      <c r="F29" s="68">
        <f t="shared" si="2"/>
        <v>97.88977639950248</v>
      </c>
      <c r="G29" s="29"/>
      <c r="H29" s="66">
        <f t="shared" si="3"/>
        <v>712.7126384660523</v>
      </c>
      <c r="I29" s="75">
        <v>360</v>
      </c>
      <c r="J29" s="76">
        <f t="shared" si="4"/>
        <v>-4.545088750524429</v>
      </c>
      <c r="K29" s="76">
        <f t="shared" si="5"/>
        <v>3.768369432979396</v>
      </c>
      <c r="L29" s="76">
        <f t="shared" si="6"/>
        <v>0.8404112655451039</v>
      </c>
      <c r="M29" s="77">
        <f t="shared" si="7"/>
        <v>5281.29500618408</v>
      </c>
      <c r="N29" s="102"/>
      <c r="O29" s="13"/>
      <c r="P29" s="2"/>
    </row>
    <row r="30" spans="1:16" ht="12.75">
      <c r="A30" s="95">
        <v>55</v>
      </c>
      <c r="B30" s="93">
        <v>30</v>
      </c>
      <c r="C30" s="93">
        <v>2</v>
      </c>
      <c r="D30" s="89">
        <f aca="true" t="shared" si="8" ref="D30:D35">B30/C30</f>
        <v>15</v>
      </c>
      <c r="E30" s="60">
        <f t="shared" si="1"/>
        <v>500.4947464390061</v>
      </c>
      <c r="F30" s="61">
        <f t="shared" si="2"/>
        <v>94.62650180891227</v>
      </c>
      <c r="G30" s="29"/>
      <c r="H30" s="59">
        <f t="shared" si="3"/>
        <v>554.2495704505873</v>
      </c>
      <c r="I30" s="63">
        <v>360</v>
      </c>
      <c r="J30" s="64">
        <f t="shared" si="4"/>
        <v>-4.389554948293579</v>
      </c>
      <c r="K30" s="64">
        <f t="shared" si="5"/>
        <v>2.4678904177846737</v>
      </c>
      <c r="L30" s="64">
        <f t="shared" si="6"/>
        <v>-0.0494775270133528</v>
      </c>
      <c r="M30" s="65">
        <f t="shared" si="7"/>
        <v>5463.424911333634</v>
      </c>
      <c r="N30" s="102"/>
      <c r="O30" s="13"/>
      <c r="P30" s="2"/>
    </row>
    <row r="31" spans="1:16" ht="12.75">
      <c r="A31" s="95">
        <v>55</v>
      </c>
      <c r="B31" s="93">
        <v>34</v>
      </c>
      <c r="C31" s="93">
        <v>3</v>
      </c>
      <c r="D31" s="89">
        <f t="shared" si="8"/>
        <v>11.333333333333334</v>
      </c>
      <c r="E31" s="60">
        <f t="shared" si="1"/>
        <v>1945.2009199875993</v>
      </c>
      <c r="F31" s="61">
        <f t="shared" si="2"/>
        <v>125.95226812898072</v>
      </c>
      <c r="G31" s="29"/>
      <c r="H31" s="59">
        <f t="shared" si="3"/>
        <v>1978.6339569189877</v>
      </c>
      <c r="I31" s="63">
        <v>360</v>
      </c>
      <c r="J31" s="64">
        <f t="shared" si="4"/>
        <v>-2.2823141920847507</v>
      </c>
      <c r="K31" s="64">
        <f t="shared" si="5"/>
        <v>1.283159999445852</v>
      </c>
      <c r="L31" s="64">
        <f t="shared" si="6"/>
        <v>-0.025725446753031345</v>
      </c>
      <c r="M31" s="65">
        <f t="shared" si="7"/>
        <v>4104.6087929576015</v>
      </c>
      <c r="N31" s="102"/>
      <c r="O31" s="13"/>
      <c r="P31" s="2"/>
    </row>
    <row r="32" spans="1:16" ht="12.75">
      <c r="A32" s="95">
        <v>57</v>
      </c>
      <c r="B32" s="93">
        <v>35</v>
      </c>
      <c r="C32" s="93">
        <v>3</v>
      </c>
      <c r="D32" s="89">
        <f t="shared" si="8"/>
        <v>11.666666666666666</v>
      </c>
      <c r="E32" s="60">
        <f t="shared" si="1"/>
        <v>1784.7059189757547</v>
      </c>
      <c r="F32" s="61">
        <f t="shared" si="2"/>
        <v>122.32686914501389</v>
      </c>
      <c r="G32" s="38"/>
      <c r="H32" s="59">
        <f t="shared" si="3"/>
        <v>1818.6896024283978</v>
      </c>
      <c r="I32" s="63">
        <v>360</v>
      </c>
      <c r="J32" s="64">
        <f t="shared" si="4"/>
        <v>-2.318822733280089</v>
      </c>
      <c r="K32" s="64">
        <f t="shared" si="5"/>
        <v>1.0285360999007878</v>
      </c>
      <c r="L32" s="64">
        <f t="shared" si="6"/>
        <v>-0.23260619785701586</v>
      </c>
      <c r="M32" s="65">
        <f t="shared" si="7"/>
        <v>4226.257001986224</v>
      </c>
      <c r="N32" s="102"/>
      <c r="O32" s="13"/>
      <c r="P32" s="2"/>
    </row>
    <row r="33" spans="1:16" ht="12.75">
      <c r="A33" s="95">
        <v>58</v>
      </c>
      <c r="B33" s="93">
        <v>36</v>
      </c>
      <c r="C33" s="93">
        <v>3</v>
      </c>
      <c r="D33" s="88">
        <f t="shared" si="8"/>
        <v>12</v>
      </c>
      <c r="E33" s="67">
        <f t="shared" si="1"/>
        <v>1631.1841328245973</v>
      </c>
      <c r="F33" s="68">
        <f t="shared" si="2"/>
        <v>118.89217209651487</v>
      </c>
      <c r="G33" s="38"/>
      <c r="H33" s="51">
        <f t="shared" si="3"/>
        <v>1666.1849597637738</v>
      </c>
      <c r="I33" s="53">
        <v>360</v>
      </c>
      <c r="J33" s="54">
        <f t="shared" si="4"/>
        <v>-2.409436978272985</v>
      </c>
      <c r="K33" s="54">
        <f t="shared" si="5"/>
        <v>0.9186207788899843</v>
      </c>
      <c r="L33" s="54">
        <f t="shared" si="6"/>
        <v>-0.3554671993600306</v>
      </c>
      <c r="M33" s="55">
        <f t="shared" si="7"/>
        <v>4348.350090159746</v>
      </c>
      <c r="N33" s="102"/>
      <c r="O33" s="13"/>
      <c r="P33" s="2"/>
    </row>
    <row r="34" spans="1:16" ht="12.75">
      <c r="A34" s="95">
        <v>60</v>
      </c>
      <c r="B34" s="93">
        <v>37</v>
      </c>
      <c r="C34" s="93">
        <v>3</v>
      </c>
      <c r="D34" s="88">
        <f t="shared" si="8"/>
        <v>12.333333333333334</v>
      </c>
      <c r="E34" s="67">
        <f t="shared" si="1"/>
        <v>1485.3372897162544</v>
      </c>
      <c r="F34" s="68">
        <f t="shared" si="2"/>
        <v>115.65952572462649</v>
      </c>
      <c r="G34" s="38"/>
      <c r="H34" s="51">
        <f t="shared" si="3"/>
        <v>1520.5813652720353</v>
      </c>
      <c r="I34" s="53">
        <v>360</v>
      </c>
      <c r="J34" s="54">
        <f t="shared" si="4"/>
        <v>-2.4234873229803995</v>
      </c>
      <c r="K34" s="54">
        <f t="shared" si="5"/>
        <v>0.6058753671841557</v>
      </c>
      <c r="L34" s="54">
        <f t="shared" si="6"/>
        <v>-0.6012685167278895</v>
      </c>
      <c r="M34" s="55">
        <f t="shared" si="7"/>
        <v>4469.885070132969</v>
      </c>
      <c r="N34" s="102"/>
      <c r="O34" s="13"/>
      <c r="P34" s="2"/>
    </row>
    <row r="35" spans="1:16" ht="13.5" thickBot="1">
      <c r="A35" s="96">
        <v>62</v>
      </c>
      <c r="B35" s="97">
        <v>39</v>
      </c>
      <c r="C35" s="97">
        <v>3</v>
      </c>
      <c r="D35" s="90">
        <f t="shared" si="8"/>
        <v>13</v>
      </c>
      <c r="E35" s="69">
        <f t="shared" si="1"/>
        <v>1211.3684731330304</v>
      </c>
      <c r="F35" s="70">
        <f t="shared" si="2"/>
        <v>109.6679983635524</v>
      </c>
      <c r="G35" s="38"/>
      <c r="H35" s="52">
        <f t="shared" si="3"/>
        <v>1248.177442612232</v>
      </c>
      <c r="I35" s="56">
        <v>360</v>
      </c>
      <c r="J35" s="57">
        <f t="shared" si="4"/>
        <v>-2.572923064950418</v>
      </c>
      <c r="K35" s="57">
        <f t="shared" si="5"/>
        <v>0.2795565866991639</v>
      </c>
      <c r="L35" s="57">
        <f t="shared" si="6"/>
        <v>-0.9213091726656543</v>
      </c>
      <c r="M35" s="58">
        <f t="shared" si="7"/>
        <v>4714.089752430322</v>
      </c>
      <c r="N35" s="102"/>
      <c r="O35" s="13"/>
      <c r="P35" s="2"/>
    </row>
    <row r="36" ht="12.75">
      <c r="G36" s="38"/>
    </row>
    <row r="37" ht="12.75">
      <c r="G37" s="38"/>
    </row>
  </sheetData>
  <sheetProtection/>
  <mergeCells count="15">
    <mergeCell ref="N8:N11"/>
    <mergeCell ref="A14:A16"/>
    <mergeCell ref="F14:F15"/>
    <mergeCell ref="A7:E7"/>
    <mergeCell ref="E14:E15"/>
    <mergeCell ref="O1:Q1"/>
    <mergeCell ref="B19:C19"/>
    <mergeCell ref="D19:D20"/>
    <mergeCell ref="B14:B15"/>
    <mergeCell ref="C14:C15"/>
    <mergeCell ref="D14:D15"/>
    <mergeCell ref="H1:H2"/>
    <mergeCell ref="H18:M18"/>
    <mergeCell ref="A8:E9"/>
    <mergeCell ref="A6:E6"/>
  </mergeCells>
  <printOptions/>
  <pageMargins left="0.5" right="0.5" top="0.5" bottom="0.5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Anthony Shao</cp:lastModifiedBy>
  <cp:lastPrinted>2011-08-03T00:33:15Z</cp:lastPrinted>
  <dcterms:created xsi:type="dcterms:W3CDTF">2010-01-27T18:44:53Z</dcterms:created>
  <dcterms:modified xsi:type="dcterms:W3CDTF">2016-09-09T03:20:25Z</dcterms:modified>
  <cp:category/>
  <cp:version/>
  <cp:contentType/>
  <cp:contentStatus/>
</cp:coreProperties>
</file>